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Data\Documents\Annemie\WMO\Stichting Samen\FINANCIEN\BEGROTINGEN\Begroting 2022\"/>
    </mc:Choice>
  </mc:AlternateContent>
  <bookViews>
    <workbookView xWindow="0" yWindow="0" windowWidth="20160" windowHeight="9024"/>
  </bookViews>
  <sheets>
    <sheet name="Begroting 2022" sheetId="1" r:id="rId1"/>
    <sheet name="Toelichting op exp. begroting" sheetId="2" r:id="rId2"/>
  </sheets>
  <calcPr calcId="152511"/>
</workbook>
</file>

<file path=xl/calcChain.xml><?xml version="1.0" encoding="utf-8"?>
<calcChain xmlns="http://schemas.openxmlformats.org/spreadsheetml/2006/main">
  <c r="B24" i="2" l="1"/>
  <c r="E93" i="2"/>
  <c r="I10" i="1" s="1"/>
  <c r="A73" i="2"/>
  <c r="A65" i="2"/>
  <c r="B73" i="2"/>
  <c r="E22" i="1"/>
  <c r="A21" i="1"/>
  <c r="A22" i="1"/>
  <c r="B65" i="2"/>
  <c r="E21" i="1"/>
  <c r="B17" i="2"/>
  <c r="C45" i="2"/>
  <c r="B47" i="2"/>
  <c r="N40" i="2"/>
  <c r="C39" i="2"/>
  <c r="D39" i="2"/>
  <c r="C38" i="2"/>
  <c r="D38" i="2"/>
  <c r="B37" i="2"/>
  <c r="C37" i="2" s="1"/>
  <c r="A8" i="1"/>
  <c r="A9" i="1"/>
  <c r="G12" i="1"/>
  <c r="B26" i="2"/>
  <c r="E7" i="1" s="1"/>
  <c r="P30" i="2"/>
  <c r="B32" i="2" s="1"/>
  <c r="B33" i="2" s="1"/>
  <c r="P31" i="2"/>
  <c r="P32" i="2"/>
  <c r="C32" i="2" s="1"/>
  <c r="C33" i="2" s="1"/>
  <c r="C44" i="2"/>
  <c r="C47" i="2" s="1"/>
  <c r="E11" i="1" s="1"/>
  <c r="C46" i="2"/>
  <c r="C51" i="2"/>
  <c r="C52" i="2"/>
  <c r="C53" i="2"/>
  <c r="E10" i="1" s="1"/>
  <c r="B53" i="2"/>
  <c r="I53" i="2"/>
  <c r="E12" i="1"/>
  <c r="B80" i="2"/>
  <c r="C80" i="2" s="1"/>
  <c r="B81" i="2"/>
  <c r="C81" i="2"/>
  <c r="B82" i="2"/>
  <c r="B83" i="2" s="1"/>
  <c r="C82" i="2"/>
  <c r="B86" i="2"/>
  <c r="C86" i="2" s="1"/>
  <c r="C89" i="2" s="1"/>
  <c r="I8" i="1" s="1"/>
  <c r="B87" i="2"/>
  <c r="C87" i="2"/>
  <c r="B88" i="2"/>
  <c r="C88" i="2"/>
  <c r="C83" i="2" l="1"/>
  <c r="I7" i="1" s="1"/>
  <c r="D33" i="2"/>
  <c r="C40" i="2"/>
  <c r="E9" i="1" s="1"/>
  <c r="D37" i="2"/>
  <c r="D40" i="2" s="1"/>
  <c r="E8" i="1"/>
  <c r="E33" i="2"/>
  <c r="B40" i="2"/>
  <c r="B89" i="2"/>
  <c r="E27" i="1" l="1"/>
  <c r="I27" i="1" s="1"/>
  <c r="B97" i="2" s="1"/>
  <c r="I12" i="1" s="1"/>
  <c r="I29" i="1" s="1"/>
</calcChain>
</file>

<file path=xl/sharedStrings.xml><?xml version="1.0" encoding="utf-8"?>
<sst xmlns="http://schemas.openxmlformats.org/spreadsheetml/2006/main" count="133" uniqueCount="108">
  <si>
    <t>STICHTING SAMEN LEUNEN</t>
  </si>
  <si>
    <t>Lasten</t>
  </si>
  <si>
    <t>Baten</t>
  </si>
  <si>
    <t xml:space="preserve">Bijdrage gasten Zorgsaam </t>
  </si>
  <si>
    <t>Bijdrage gasten Eetpunt</t>
  </si>
  <si>
    <t>BTW terugaaf</t>
  </si>
  <si>
    <t>Maaltijden en koffie gasten Zorgsaam</t>
  </si>
  <si>
    <t>Maaltijden gasten Eetpunt</t>
  </si>
  <si>
    <t>Koffie/ Thee vrijwilligers</t>
  </si>
  <si>
    <t>Verbruiksmaterialen</t>
  </si>
  <si>
    <t>Scholing bestuur/ vrijwilligers, werkbez.</t>
  </si>
  <si>
    <t>Verzekeringen</t>
  </si>
  <si>
    <t>Reiskosten</t>
  </si>
  <si>
    <t>PR en Communicatie en telefonie</t>
  </si>
  <si>
    <t>Vrijwilligersattentie</t>
  </si>
  <si>
    <t>Kosten Rabobank</t>
  </si>
  <si>
    <t xml:space="preserve">Representatie </t>
  </si>
  <si>
    <t>TOTAAL</t>
  </si>
  <si>
    <t xml:space="preserve">TOTAAL </t>
  </si>
  <si>
    <t>Specificering Lasten</t>
  </si>
  <si>
    <t>Afschrijvingskosten inventaris</t>
  </si>
  <si>
    <t>Afschrijvingskosten Meubilair en PC</t>
  </si>
  <si>
    <t>Aanschafwaarde</t>
  </si>
  <si>
    <t xml:space="preserve"> </t>
  </si>
  <si>
    <t>Restwaarde</t>
  </si>
  <si>
    <t>Gebruiksduur in jaren</t>
  </si>
  <si>
    <t>Jaarlijkse afschrijvingskosten meubilair</t>
  </si>
  <si>
    <t xml:space="preserve">Huur </t>
  </si>
  <si>
    <t>Huurkosten WMO activiteiten</t>
  </si>
  <si>
    <t>Zaal</t>
  </si>
  <si>
    <t>Keuken</t>
  </si>
  <si>
    <t>excl btw</t>
  </si>
  <si>
    <t>incl btw</t>
  </si>
  <si>
    <t>uur</t>
  </si>
  <si>
    <t>per jaar</t>
  </si>
  <si>
    <t>Uurtarief</t>
  </si>
  <si>
    <t>Aantal uren per jaar</t>
  </si>
  <si>
    <t>Totale huur (incl korting op basis van jaarverbruik)</t>
  </si>
  <si>
    <t>Overige huurkosten</t>
  </si>
  <si>
    <t>Uren</t>
  </si>
  <si>
    <t>Excl. btw</t>
  </si>
  <si>
    <t>Incl. btw</t>
  </si>
  <si>
    <t>vergaderzaal per uur</t>
  </si>
  <si>
    <t>Bestuursvergadering</t>
  </si>
  <si>
    <t>zaal huur per uur</t>
  </si>
  <si>
    <t>Vrijwilligersbijeenkomsten</t>
  </si>
  <si>
    <t>Werkgroepbijeenkomsten</t>
  </si>
  <si>
    <t>Totaal</t>
  </si>
  <si>
    <t>Maaltijden</t>
  </si>
  <si>
    <t>Eetpunt</t>
  </si>
  <si>
    <t>kolom excl btw</t>
  </si>
  <si>
    <t>Aantal gasten eetpunt per keer</t>
  </si>
  <si>
    <t>Prijs per maaltijd</t>
  </si>
  <si>
    <t>Aantal keer per jaar</t>
  </si>
  <si>
    <t>Lasten maaltijden per jaar</t>
  </si>
  <si>
    <t>Zorgsaam</t>
  </si>
  <si>
    <t>Koffie/thee vrijwilligers</t>
  </si>
  <si>
    <t>600 koppen</t>
  </si>
  <si>
    <t>120 ltr</t>
  </si>
  <si>
    <t>Specificering Baten</t>
  </si>
  <si>
    <t>kolom excl btw 9 %</t>
  </si>
  <si>
    <t>Bijdrage gasten Zorgsaam</t>
  </si>
  <si>
    <t>Bijdrage in euro's p week</t>
  </si>
  <si>
    <t>Aantal gasten</t>
  </si>
  <si>
    <t>Aantal weken</t>
  </si>
  <si>
    <t>Totale bijdrage gasten jaarlijks</t>
  </si>
  <si>
    <t>Overheidsbijdrage</t>
  </si>
  <si>
    <t>Kosten als gel- mondkapjes- spray – handschoenen</t>
  </si>
  <si>
    <t>11 x eetpunt / 49 x dagbesteding</t>
  </si>
  <si>
    <t>Aantal weken/ maanden</t>
  </si>
  <si>
    <t>Afschrijvingskosten Duofietsen (2)</t>
  </si>
  <si>
    <t>Jaarlijkse lasten Duofietsen</t>
  </si>
  <si>
    <t>Onderhoud</t>
  </si>
  <si>
    <t>€</t>
  </si>
  <si>
    <t>Subsidie</t>
  </si>
  <si>
    <t>Extra kosten vanwege corona</t>
  </si>
  <si>
    <t xml:space="preserve">Aanpassingen fiets ( coronaproof ) </t>
  </si>
  <si>
    <t>Huur en stroomkosten</t>
  </si>
  <si>
    <t>Verzekering (plus opstalverzekering</t>
  </si>
  <si>
    <t>………..</t>
  </si>
  <si>
    <t>……….</t>
  </si>
  <si>
    <t>…etc.</t>
  </si>
  <si>
    <t>Per jaar</t>
  </si>
  <si>
    <t>…..etc.</t>
  </si>
  <si>
    <t>Jaarlijkse afschrijvingskosten duofietsen</t>
  </si>
  <si>
    <t>Opbrengsten duofietsen</t>
  </si>
  <si>
    <t>Tarief</t>
  </si>
  <si>
    <t>X</t>
  </si>
  <si>
    <t>Aantal keren verhuurd</t>
  </si>
  <si>
    <t>=</t>
  </si>
  <si>
    <t>Afschrijvingskosten</t>
  </si>
  <si>
    <t>Gps tracker per fiets € 83,33 eenmalig</t>
  </si>
  <si>
    <t xml:space="preserve">Vrijwilligersbijeenkomsten  6 x per jaar 20.00-21.30 uur </t>
  </si>
  <si>
    <t>Vrijwilligersvergoeding- eenmalig</t>
  </si>
  <si>
    <t>Afschrijvingskosten fietsenstalling</t>
  </si>
  <si>
    <t>Totaal afschrijvingkosten</t>
  </si>
  <si>
    <t>x</t>
  </si>
  <si>
    <t>Zaal in gebruik voor dagbesteding van 9.30-16.00 uur</t>
  </si>
  <si>
    <t>Zaal in gebruik voor eetpunt van 12.00-14.00 uur</t>
  </si>
  <si>
    <t xml:space="preserve">Keuken in gebruik van 9.30- 13.30 uur </t>
  </si>
  <si>
    <t>Bestuursvergadering 4 x per jaar a 2 uur</t>
  </si>
  <si>
    <t xml:space="preserve">Werkgroepbijeenkomsten  3 werkgroepen x 3 bijeenkomsten van 2 uur </t>
  </si>
  <si>
    <t>Aantal gasten Zorgsaam dagbesteding per keer</t>
  </si>
  <si>
    <t>Prijs maaltijd en koffie/thee verbruik</t>
  </si>
  <si>
    <t xml:space="preserve">Lasten maaltijden en koffie/thee verbruik </t>
  </si>
  <si>
    <t>Incl btw</t>
  </si>
  <si>
    <t>verhuur per jaar, per fiets 10 x 30 weken a € 2,-</t>
  </si>
  <si>
    <t>EXPLOITATIEBEGROTING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</si>
</sst>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€&quot;\ #,##0;[Red]&quot;€&quot;\ \-#,##0"/>
    <numFmt numFmtId="164" formatCode="_ * #,##0.00_ ;_ * \-#,##0.00_ ;_ * \-??_ ;_ @_ "/>
    <numFmt numFmtId="165" formatCode="_ &quot;€ &quot;* #,##0_ ;_ &quot;€ &quot;* \-#,##0_ ;_ &quot;€ &quot;* \-??_ ;_ @_ "/>
    <numFmt numFmtId="166" formatCode="0.0"/>
    <numFmt numFmtId="167" formatCode="_ * #,##0_ ;_ * \-#,##0_ ;_ * \-??_ ;_ @_ "/>
    <numFmt numFmtId="168" formatCode="[$€-413]\ #,##0.00;[Red][$€-413]\ #,##0.00\-"/>
    <numFmt numFmtId="169" formatCode="_ &quot;€ &quot;* #,##0.00_ ;_ &quot;€ &quot;* \-#,##0.00_ ;_ &quot;€ &quot;* \-??_ ;_ @_ "/>
  </numFmts>
  <fonts count="18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u/>
      <sz val="11"/>
      <color indexed="8"/>
      <name val="Calibri"/>
      <family val="2"/>
      <charset val="1"/>
    </font>
    <font>
      <b/>
      <i/>
      <sz val="11"/>
      <color indexed="8"/>
      <name val="Calibri"/>
      <family val="2"/>
      <charset val="1"/>
    </font>
    <font>
      <i/>
      <sz val="11"/>
      <color indexed="8"/>
      <name val="Calibri"/>
      <family val="2"/>
      <charset val="1"/>
    </font>
    <font>
      <i/>
      <sz val="11"/>
      <name val="Calibri"/>
      <family val="2"/>
      <charset val="1"/>
    </font>
    <font>
      <sz val="11"/>
      <name val="Calibri"/>
      <family val="2"/>
      <charset val="1"/>
    </font>
    <font>
      <b/>
      <i/>
      <u/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  <charset val="1"/>
    </font>
    <font>
      <i/>
      <sz val="11"/>
      <color indexed="8"/>
      <name val="Calibri"/>
      <family val="2"/>
    </font>
    <font>
      <b/>
      <i/>
      <u val="singleAccounting"/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47"/>
      </patternFill>
    </fill>
    <fill>
      <patternFill patternType="solid">
        <fgColor indexed="47"/>
        <bgColor indexed="43"/>
      </patternFill>
    </fill>
    <fill>
      <patternFill patternType="solid">
        <fgColor indexed="31"/>
        <bgColor indexed="47"/>
      </patternFill>
    </fill>
    <fill>
      <patternFill patternType="solid">
        <fgColor indexed="51"/>
        <bgColor indexed="43"/>
      </patternFill>
    </fill>
    <fill>
      <patternFill patternType="solid">
        <fgColor indexed="43"/>
        <bgColor indexed="5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3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51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156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4" fillId="0" borderId="1" xfId="1" applyFont="1" applyBorder="1"/>
    <xf numFmtId="0" fontId="1" fillId="0" borderId="1" xfId="1" applyBorder="1"/>
    <xf numFmtId="0" fontId="1" fillId="0" borderId="2" xfId="1" applyBorder="1"/>
    <xf numFmtId="0" fontId="1" fillId="0" borderId="0" xfId="1" applyBorder="1"/>
    <xf numFmtId="0" fontId="1" fillId="0" borderId="3" xfId="1" applyBorder="1"/>
    <xf numFmtId="165" fontId="1" fillId="0" borderId="3" xfId="2" applyNumberFormat="1" applyFont="1" applyFill="1" applyBorder="1" applyAlignment="1" applyProtection="1"/>
    <xf numFmtId="165" fontId="1" fillId="0" borderId="0" xfId="2" applyNumberFormat="1" applyFont="1" applyFill="1" applyBorder="1" applyAlignment="1" applyProtection="1"/>
    <xf numFmtId="0" fontId="4" fillId="0" borderId="0" xfId="1" applyFont="1" applyBorder="1"/>
    <xf numFmtId="0" fontId="5" fillId="0" borderId="0" xfId="1" applyFont="1"/>
    <xf numFmtId="0" fontId="1" fillId="0" borderId="0" xfId="1" applyFont="1" applyBorder="1"/>
    <xf numFmtId="0" fontId="1" fillId="0" borderId="0" xfId="2" applyNumberFormat="1" applyFont="1" applyFill="1" applyBorder="1" applyAlignment="1" applyProtection="1"/>
    <xf numFmtId="0" fontId="1" fillId="0" borderId="0" xfId="1" applyFont="1" applyFill="1" applyBorder="1"/>
    <xf numFmtId="166" fontId="1" fillId="0" borderId="0" xfId="1" applyNumberFormat="1" applyFont="1" applyFill="1" applyBorder="1"/>
    <xf numFmtId="167" fontId="1" fillId="0" borderId="3" xfId="2" applyNumberFormat="1" applyFont="1" applyFill="1" applyBorder="1" applyAlignment="1" applyProtection="1"/>
    <xf numFmtId="165" fontId="1" fillId="0" borderId="0" xfId="1" applyNumberFormat="1"/>
    <xf numFmtId="167" fontId="1" fillId="0" borderId="0" xfId="2" applyNumberFormat="1" applyFont="1" applyFill="1" applyBorder="1" applyAlignment="1" applyProtection="1"/>
    <xf numFmtId="167" fontId="1" fillId="0" borderId="0" xfId="1" applyNumberFormat="1"/>
    <xf numFmtId="168" fontId="1" fillId="0" borderId="0" xfId="1" applyNumberFormat="1"/>
    <xf numFmtId="0" fontId="4" fillId="2" borderId="0" xfId="1" applyFont="1" applyFill="1"/>
    <xf numFmtId="0" fontId="1" fillId="2" borderId="0" xfId="1" applyFill="1"/>
    <xf numFmtId="0" fontId="6" fillId="3" borderId="0" xfId="1" applyFont="1" applyFill="1"/>
    <xf numFmtId="0" fontId="1" fillId="3" borderId="0" xfId="1" applyFill="1"/>
    <xf numFmtId="0" fontId="7" fillId="0" borderId="0" xfId="1" applyFont="1"/>
    <xf numFmtId="0" fontId="8" fillId="0" borderId="0" xfId="1" applyFont="1"/>
    <xf numFmtId="0" fontId="8" fillId="0" borderId="3" xfId="1" applyFont="1" applyBorder="1"/>
    <xf numFmtId="165" fontId="8" fillId="0" borderId="0" xfId="1" applyNumberFormat="1" applyFont="1"/>
    <xf numFmtId="0" fontId="8" fillId="0" borderId="2" xfId="1" applyFont="1" applyBorder="1"/>
    <xf numFmtId="0" fontId="8" fillId="0" borderId="1" xfId="1" applyFont="1" applyBorder="1"/>
    <xf numFmtId="0" fontId="7" fillId="0" borderId="3" xfId="1" applyFont="1" applyBorder="1"/>
    <xf numFmtId="165" fontId="7" fillId="0" borderId="0" xfId="1" applyNumberFormat="1" applyFont="1"/>
    <xf numFmtId="0" fontId="4" fillId="3" borderId="0" xfId="1" applyFont="1" applyFill="1"/>
    <xf numFmtId="0" fontId="8" fillId="0" borderId="4" xfId="1" applyFont="1" applyBorder="1" applyAlignment="1">
      <alignment horizontal="left"/>
    </xf>
    <xf numFmtId="0" fontId="8" fillId="0" borderId="4" xfId="1" applyFont="1" applyBorder="1"/>
    <xf numFmtId="0" fontId="1" fillId="0" borderId="5" xfId="1" applyBorder="1"/>
    <xf numFmtId="0" fontId="1" fillId="0" borderId="6" xfId="1" applyFont="1" applyBorder="1"/>
    <xf numFmtId="169" fontId="7" fillId="0" borderId="4" xfId="1" applyNumberFormat="1" applyFont="1" applyBorder="1"/>
    <xf numFmtId="0" fontId="8" fillId="4" borderId="4" xfId="1" applyFont="1" applyFill="1" applyBorder="1" applyAlignment="1">
      <alignment horizontal="center"/>
    </xf>
    <xf numFmtId="0" fontId="1" fillId="0" borderId="7" xfId="1" applyBorder="1"/>
    <xf numFmtId="0" fontId="7" fillId="0" borderId="4" xfId="1" applyFont="1" applyBorder="1"/>
    <xf numFmtId="0" fontId="1" fillId="0" borderId="8" xfId="1" applyBorder="1"/>
    <xf numFmtId="0" fontId="1" fillId="0" borderId="9" xfId="1" applyFont="1" applyBorder="1"/>
    <xf numFmtId="169" fontId="7" fillId="0" borderId="4" xfId="1" applyNumberFormat="1" applyFont="1" applyBorder="1" applyAlignment="1"/>
    <xf numFmtId="169" fontId="4" fillId="0" borderId="0" xfId="1" applyNumberFormat="1" applyFont="1" applyBorder="1"/>
    <xf numFmtId="169" fontId="7" fillId="0" borderId="0" xfId="1" applyNumberFormat="1" applyFont="1" applyBorder="1" applyAlignment="1"/>
    <xf numFmtId="0" fontId="1" fillId="0" borderId="0" xfId="1" applyFill="1"/>
    <xf numFmtId="0" fontId="9" fillId="0" borderId="0" xfId="1" applyFont="1"/>
    <xf numFmtId="0" fontId="10" fillId="0" borderId="0" xfId="1" applyFont="1"/>
    <xf numFmtId="165" fontId="1" fillId="0" borderId="0" xfId="1" applyNumberFormat="1" applyFill="1"/>
    <xf numFmtId="0" fontId="8" fillId="0" borderId="10" xfId="1" applyFont="1" applyBorder="1"/>
    <xf numFmtId="0" fontId="8" fillId="0" borderId="11" xfId="1" applyFont="1" applyBorder="1"/>
    <xf numFmtId="0" fontId="8" fillId="0" borderId="12" xfId="1" applyFont="1" applyBorder="1"/>
    <xf numFmtId="0" fontId="8" fillId="0" borderId="13" xfId="1" applyFont="1" applyBorder="1"/>
    <xf numFmtId="0" fontId="8" fillId="0" borderId="14" xfId="1" applyFont="1" applyBorder="1"/>
    <xf numFmtId="0" fontId="8" fillId="0" borderId="15" xfId="1" applyFont="1" applyBorder="1"/>
    <xf numFmtId="0" fontId="9" fillId="0" borderId="0" xfId="1" applyFont="1" applyFill="1"/>
    <xf numFmtId="0" fontId="10" fillId="0" borderId="0" xfId="1" applyFont="1" applyFill="1"/>
    <xf numFmtId="0" fontId="7" fillId="0" borderId="14" xfId="1" applyFont="1" applyBorder="1"/>
    <xf numFmtId="0" fontId="7" fillId="0" borderId="15" xfId="1" applyFont="1" applyBorder="1"/>
    <xf numFmtId="0" fontId="11" fillId="3" borderId="0" xfId="1" applyFont="1" applyFill="1"/>
    <xf numFmtId="169" fontId="8" fillId="3" borderId="0" xfId="1" applyNumberFormat="1" applyFont="1" applyFill="1"/>
    <xf numFmtId="169" fontId="1" fillId="3" borderId="0" xfId="1" applyNumberFormat="1" applyFill="1"/>
    <xf numFmtId="169" fontId="1" fillId="3" borderId="0" xfId="1" applyNumberFormat="1" applyFill="1" applyBorder="1" applyAlignment="1"/>
    <xf numFmtId="0" fontId="7" fillId="0" borderId="0" xfId="1" applyFont="1" applyFill="1"/>
    <xf numFmtId="169" fontId="8" fillId="0" borderId="0" xfId="1" applyNumberFormat="1" applyFont="1" applyFill="1"/>
    <xf numFmtId="169" fontId="10" fillId="0" borderId="0" xfId="1" applyNumberFormat="1" applyFont="1" applyFill="1"/>
    <xf numFmtId="9" fontId="1" fillId="0" borderId="0" xfId="1" applyNumberFormat="1" applyFill="1" applyBorder="1" applyAlignment="1"/>
    <xf numFmtId="0" fontId="9" fillId="0" borderId="0" xfId="1" applyNumberFormat="1" applyFont="1"/>
    <xf numFmtId="169" fontId="1" fillId="0" borderId="0" xfId="1" applyNumberFormat="1" applyBorder="1" applyAlignment="1"/>
    <xf numFmtId="169" fontId="8" fillId="0" borderId="0" xfId="1" applyNumberFormat="1" applyFont="1"/>
    <xf numFmtId="169" fontId="1" fillId="0" borderId="0" xfId="1" applyNumberFormat="1"/>
    <xf numFmtId="0" fontId="8" fillId="0" borderId="0" xfId="1" applyFont="1" applyFill="1"/>
    <xf numFmtId="0" fontId="8" fillId="0" borderId="0" xfId="1" applyNumberFormat="1" applyFont="1"/>
    <xf numFmtId="169" fontId="7" fillId="0" borderId="0" xfId="1" applyNumberFormat="1" applyFont="1"/>
    <xf numFmtId="169" fontId="4" fillId="0" borderId="0" xfId="1" applyNumberFormat="1" applyFont="1"/>
    <xf numFmtId="0" fontId="1" fillId="0" borderId="16" xfId="1" applyFont="1" applyBorder="1"/>
    <xf numFmtId="0" fontId="1" fillId="0" borderId="17" xfId="1" applyBorder="1"/>
    <xf numFmtId="0" fontId="1" fillId="0" borderId="18" xfId="1" applyBorder="1"/>
    <xf numFmtId="2" fontId="1" fillId="0" borderId="17" xfId="1" applyNumberFormat="1" applyBorder="1"/>
    <xf numFmtId="0" fontId="1" fillId="0" borderId="0" xfId="1" applyBorder="1" applyAlignment="1"/>
    <xf numFmtId="0" fontId="4" fillId="5" borderId="0" xfId="1" applyFont="1" applyFill="1"/>
    <xf numFmtId="0" fontId="1" fillId="5" borderId="0" xfId="1" applyFill="1"/>
    <xf numFmtId="0" fontId="4" fillId="0" borderId="0" xfId="1" applyFont="1" applyFill="1"/>
    <xf numFmtId="0" fontId="4" fillId="6" borderId="0" xfId="1" applyFont="1" applyFill="1"/>
    <xf numFmtId="0" fontId="1" fillId="6" borderId="0" xfId="1" applyFill="1"/>
    <xf numFmtId="169" fontId="8" fillId="0" borderId="0" xfId="1" applyNumberFormat="1" applyFont="1" applyBorder="1"/>
    <xf numFmtId="0" fontId="8" fillId="0" borderId="0" xfId="1" applyFont="1" applyBorder="1"/>
    <xf numFmtId="0" fontId="8" fillId="0" borderId="19" xfId="1" applyFont="1" applyBorder="1"/>
    <xf numFmtId="0" fontId="8" fillId="0" borderId="20" xfId="1" applyNumberFormat="1" applyFont="1" applyBorder="1"/>
    <xf numFmtId="165" fontId="7" fillId="0" borderId="0" xfId="1" applyNumberFormat="1" applyFont="1" applyBorder="1"/>
    <xf numFmtId="165" fontId="4" fillId="0" borderId="0" xfId="1" applyNumberFormat="1" applyFont="1" applyBorder="1"/>
    <xf numFmtId="165" fontId="4" fillId="0" borderId="0" xfId="1" applyNumberFormat="1" applyFont="1" applyFill="1"/>
    <xf numFmtId="0" fontId="7" fillId="0" borderId="0" xfId="1" applyFont="1" applyBorder="1"/>
    <xf numFmtId="0" fontId="7" fillId="7" borderId="4" xfId="1" applyFont="1" applyFill="1" applyBorder="1"/>
    <xf numFmtId="0" fontId="1" fillId="8" borderId="10" xfId="1" applyFill="1" applyBorder="1"/>
    <xf numFmtId="0" fontId="1" fillId="8" borderId="12" xfId="1" applyFill="1" applyBorder="1"/>
    <xf numFmtId="0" fontId="1" fillId="7" borderId="14" xfId="1" applyFill="1" applyBorder="1"/>
    <xf numFmtId="0" fontId="1" fillId="7" borderId="0" xfId="1" applyFill="1"/>
    <xf numFmtId="0" fontId="11" fillId="7" borderId="0" xfId="1" applyFont="1" applyFill="1"/>
    <xf numFmtId="165" fontId="11" fillId="7" borderId="0" xfId="1" applyNumberFormat="1" applyFont="1" applyFill="1"/>
    <xf numFmtId="0" fontId="14" fillId="7" borderId="0" xfId="1" applyFont="1" applyFill="1"/>
    <xf numFmtId="165" fontId="8" fillId="9" borderId="10" xfId="1" applyNumberFormat="1" applyFont="1" applyFill="1" applyBorder="1"/>
    <xf numFmtId="165" fontId="8" fillId="9" borderId="12" xfId="1" applyNumberFormat="1" applyFont="1" applyFill="1" applyBorder="1"/>
    <xf numFmtId="165" fontId="8" fillId="9" borderId="14" xfId="1" applyNumberFormat="1" applyFont="1" applyFill="1" applyBorder="1"/>
    <xf numFmtId="165" fontId="7" fillId="9" borderId="21" xfId="1" applyNumberFormat="1" applyFont="1" applyFill="1" applyBorder="1"/>
    <xf numFmtId="169" fontId="1" fillId="7" borderId="0" xfId="1" applyNumberFormat="1" applyFill="1"/>
    <xf numFmtId="169" fontId="1" fillId="7" borderId="0" xfId="1" applyNumberFormat="1" applyFill="1" applyBorder="1" applyAlignment="1"/>
    <xf numFmtId="0" fontId="1" fillId="10" borderId="0" xfId="1" applyFill="1"/>
    <xf numFmtId="0" fontId="1" fillId="11" borderId="0" xfId="1" applyFill="1"/>
    <xf numFmtId="169" fontId="1" fillId="11" borderId="0" xfId="1" applyNumberFormat="1" applyFill="1"/>
    <xf numFmtId="169" fontId="1" fillId="11" borderId="0" xfId="1" applyNumberFormat="1" applyFill="1" applyBorder="1" applyAlignment="1"/>
    <xf numFmtId="169" fontId="1" fillId="0" borderId="22" xfId="1" applyNumberFormat="1" applyBorder="1"/>
    <xf numFmtId="169" fontId="13" fillId="0" borderId="0" xfId="1" applyNumberFormat="1" applyFont="1"/>
    <xf numFmtId="0" fontId="12" fillId="12" borderId="0" xfId="1" applyFont="1" applyFill="1" applyBorder="1"/>
    <xf numFmtId="165" fontId="12" fillId="12" borderId="3" xfId="2" applyNumberFormat="1" applyFont="1" applyFill="1" applyBorder="1" applyAlignment="1" applyProtection="1"/>
    <xf numFmtId="0" fontId="10" fillId="0" borderId="23" xfId="1" applyFont="1" applyBorder="1"/>
    <xf numFmtId="0" fontId="10" fillId="0" borderId="24" xfId="1" applyFont="1" applyBorder="1"/>
    <xf numFmtId="0" fontId="1" fillId="0" borderId="24" xfId="1" applyFont="1" applyBorder="1"/>
    <xf numFmtId="2" fontId="10" fillId="0" borderId="24" xfId="1" applyNumberFormat="1" applyFont="1" applyBorder="1"/>
    <xf numFmtId="0" fontId="10" fillId="0" borderId="25" xfId="1" applyFont="1" applyBorder="1"/>
    <xf numFmtId="0" fontId="10" fillId="0" borderId="26" xfId="1" applyFont="1" applyBorder="1"/>
    <xf numFmtId="0" fontId="10" fillId="0" borderId="0" xfId="1" applyFont="1" applyBorder="1"/>
    <xf numFmtId="2" fontId="10" fillId="0" borderId="0" xfId="1" applyNumberFormat="1" applyFont="1" applyBorder="1"/>
    <xf numFmtId="0" fontId="10" fillId="0" borderId="27" xfId="1" applyFont="1" applyBorder="1"/>
    <xf numFmtId="0" fontId="10" fillId="0" borderId="28" xfId="1" applyFont="1" applyBorder="1"/>
    <xf numFmtId="0" fontId="10" fillId="0" borderId="29" xfId="1" applyFont="1" applyBorder="1"/>
    <xf numFmtId="0" fontId="1" fillId="0" borderId="29" xfId="1" applyFont="1" applyBorder="1"/>
    <xf numFmtId="2" fontId="10" fillId="0" borderId="29" xfId="1" applyNumberFormat="1" applyFont="1" applyBorder="1"/>
    <xf numFmtId="0" fontId="10" fillId="0" borderId="30" xfId="1" applyFont="1" applyBorder="1"/>
    <xf numFmtId="0" fontId="4" fillId="13" borderId="0" xfId="1" applyFont="1" applyFill="1"/>
    <xf numFmtId="0" fontId="1" fillId="13" borderId="0" xfId="1" applyFill="1"/>
    <xf numFmtId="0" fontId="7" fillId="10" borderId="0" xfId="1" applyFont="1" applyFill="1" applyBorder="1"/>
    <xf numFmtId="165" fontId="7" fillId="10" borderId="0" xfId="1" applyNumberFormat="1" applyFont="1" applyFill="1" applyBorder="1"/>
    <xf numFmtId="0" fontId="7" fillId="0" borderId="0" xfId="1" applyFont="1" applyFill="1" applyBorder="1"/>
    <xf numFmtId="165" fontId="7" fillId="0" borderId="0" xfId="1" applyNumberFormat="1" applyFont="1" applyFill="1" applyBorder="1"/>
    <xf numFmtId="165" fontId="7" fillId="0" borderId="0" xfId="1" applyNumberFormat="1" applyFont="1" applyFill="1" applyBorder="1" applyAlignment="1">
      <alignment horizontal="center"/>
    </xf>
    <xf numFmtId="0" fontId="1" fillId="0" borderId="0" xfId="1" applyFill="1" applyAlignment="1">
      <alignment horizontal="center"/>
    </xf>
    <xf numFmtId="0" fontId="13" fillId="0" borderId="0" xfId="1" applyFont="1" applyFill="1" applyAlignment="1">
      <alignment horizontal="right"/>
    </xf>
    <xf numFmtId="0" fontId="1" fillId="14" borderId="0" xfId="1" applyFill="1"/>
    <xf numFmtId="0" fontId="17" fillId="0" borderId="0" xfId="1" applyFont="1"/>
    <xf numFmtId="165" fontId="17" fillId="0" borderId="0" xfId="2" applyNumberFormat="1" applyFont="1" applyFill="1" applyBorder="1" applyAlignment="1" applyProtection="1"/>
    <xf numFmtId="0" fontId="15" fillId="0" borderId="31" xfId="1" applyFont="1" applyBorder="1"/>
    <xf numFmtId="0" fontId="11" fillId="0" borderId="0" xfId="1" applyFont="1" applyFill="1"/>
    <xf numFmtId="165" fontId="11" fillId="0" borderId="0" xfId="1" applyNumberFormat="1" applyFont="1" applyFill="1"/>
    <xf numFmtId="0" fontId="14" fillId="0" borderId="0" xfId="1" applyFont="1" applyFill="1"/>
    <xf numFmtId="0" fontId="7" fillId="8" borderId="0" xfId="1" applyFont="1" applyFill="1" applyBorder="1"/>
    <xf numFmtId="0" fontId="1" fillId="8" borderId="0" xfId="1" applyFill="1"/>
    <xf numFmtId="6" fontId="7" fillId="0" borderId="0" xfId="1" applyNumberFormat="1" applyFont="1" applyFill="1" applyBorder="1"/>
    <xf numFmtId="0" fontId="16" fillId="14" borderId="32" xfId="1" applyFont="1" applyFill="1" applyBorder="1"/>
    <xf numFmtId="169" fontId="16" fillId="14" borderId="33" xfId="1" applyNumberFormat="1" applyFont="1" applyFill="1" applyBorder="1"/>
    <xf numFmtId="0" fontId="7" fillId="11" borderId="4" xfId="1" applyFont="1" applyFill="1" applyBorder="1"/>
  </cellXfs>
  <cellStyles count="3">
    <cellStyle name="Excel Built-in Normal" xfId="1"/>
    <cellStyle name="Komma" xfId="2" builtinId="3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4B183"/>
      <rgbColor rgb="00CC99FF"/>
      <rgbColor rgb="00F8CBAD"/>
      <rgbColor rgb="003366FF"/>
      <rgbColor rgb="0033CCCC"/>
      <rgbColor rgb="0099CC00"/>
      <rgbColor rgb="00FFD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C7" sqref="C7"/>
    </sheetView>
  </sheetViews>
  <sheetFormatPr defaultColWidth="8.5546875" defaultRowHeight="14.4" x14ac:dyDescent="0.3"/>
  <cols>
    <col min="1" max="1" width="40.5546875" style="1" customWidth="1"/>
    <col min="2" max="4" width="8.5546875" style="1"/>
    <col min="5" max="5" width="8.88671875" style="1" bestFit="1" customWidth="1"/>
    <col min="6" max="6" width="2.88671875" style="1" customWidth="1"/>
    <col min="7" max="7" width="21.5546875" style="1" customWidth="1"/>
    <col min="8" max="8" width="8.5546875" style="1"/>
    <col min="9" max="9" width="12.109375" style="1" customWidth="1"/>
    <col min="10" max="16384" width="8.5546875" style="1"/>
  </cols>
  <sheetData>
    <row r="1" spans="1:13" ht="15.6" x14ac:dyDescent="0.3">
      <c r="A1" s="2" t="s">
        <v>0</v>
      </c>
    </row>
    <row r="2" spans="1:13" ht="15.6" x14ac:dyDescent="0.3">
      <c r="A2" s="3" t="s">
        <v>107</v>
      </c>
    </row>
    <row r="3" spans="1:13" ht="15.6" x14ac:dyDescent="0.3">
      <c r="C3" s="4"/>
      <c r="D3" s="3"/>
      <c r="G3" s="5"/>
    </row>
    <row r="5" spans="1:13" x14ac:dyDescent="0.3">
      <c r="A5" s="6" t="s">
        <v>1</v>
      </c>
      <c r="B5" s="7"/>
      <c r="C5" s="7"/>
      <c r="D5" s="7"/>
      <c r="E5" s="8"/>
      <c r="F5" s="7"/>
      <c r="G5" s="6" t="s">
        <v>2</v>
      </c>
      <c r="H5" s="6"/>
      <c r="I5" s="7"/>
    </row>
    <row r="6" spans="1:13" x14ac:dyDescent="0.3">
      <c r="A6" s="9"/>
      <c r="B6" s="9"/>
      <c r="C6" s="9"/>
      <c r="D6" s="9"/>
      <c r="E6" s="10"/>
      <c r="M6" s="20"/>
    </row>
    <row r="7" spans="1:13" x14ac:dyDescent="0.3">
      <c r="A7" s="9" t="s">
        <v>90</v>
      </c>
      <c r="B7" s="9"/>
      <c r="C7" s="9"/>
      <c r="D7" s="9"/>
      <c r="E7" s="11">
        <f>'Toelichting op exp. begroting'!B26</f>
        <v>1137.3342857142857</v>
      </c>
      <c r="G7" s="1" t="s">
        <v>3</v>
      </c>
      <c r="I7" s="12">
        <f>'Toelichting op exp. begroting'!C83</f>
        <v>4678.899082568807</v>
      </c>
      <c r="M7" s="20"/>
    </row>
    <row r="8" spans="1:13" x14ac:dyDescent="0.3">
      <c r="A8" s="9" t="str">
        <f>'Toelichting op exp. begroting'!A29</f>
        <v>Huurkosten WMO activiteiten</v>
      </c>
      <c r="B8" s="9"/>
      <c r="C8" s="9"/>
      <c r="D8" s="13"/>
      <c r="E8" s="11">
        <f>'Toelichting op exp. begroting'!D33</f>
        <v>8430.0499999999993</v>
      </c>
      <c r="G8" s="1" t="s">
        <v>4</v>
      </c>
      <c r="I8" s="12">
        <f>'Toelichting op exp. begroting'!C89</f>
        <v>2825.6880733944959</v>
      </c>
    </row>
    <row r="9" spans="1:13" x14ac:dyDescent="0.3">
      <c r="A9" s="9" t="str">
        <f>'Toelichting op exp. begroting'!A35</f>
        <v>Overige huurkosten</v>
      </c>
      <c r="B9" s="9"/>
      <c r="C9" s="9"/>
      <c r="D9" s="13"/>
      <c r="E9" s="11">
        <f>'Toelichting op exp. begroting'!C40</f>
        <v>402.5</v>
      </c>
      <c r="G9" s="1" t="s">
        <v>5</v>
      </c>
      <c r="I9" s="12">
        <v>0</v>
      </c>
      <c r="J9" s="143"/>
    </row>
    <row r="10" spans="1:13" x14ac:dyDescent="0.3">
      <c r="A10" s="9" t="s">
        <v>6</v>
      </c>
      <c r="B10" s="9"/>
      <c r="C10" s="9"/>
      <c r="D10" s="9"/>
      <c r="E10" s="11">
        <f>'Toelichting op exp. begroting'!C53</f>
        <v>4678.899082568807</v>
      </c>
      <c r="G10" s="1" t="s">
        <v>85</v>
      </c>
      <c r="I10" s="12">
        <f>'Toelichting op exp. begroting'!E93</f>
        <v>600</v>
      </c>
    </row>
    <row r="11" spans="1:13" x14ac:dyDescent="0.3">
      <c r="A11" s="9" t="s">
        <v>7</v>
      </c>
      <c r="B11" s="9"/>
      <c r="C11" s="9"/>
      <c r="D11" s="9"/>
      <c r="E11" s="11">
        <f>'Toelichting op exp. begroting'!C47</f>
        <v>2825.6880733944959</v>
      </c>
    </row>
    <row r="12" spans="1:13" x14ac:dyDescent="0.3">
      <c r="A12" s="9" t="s">
        <v>8</v>
      </c>
      <c r="B12" s="9"/>
      <c r="C12" s="9"/>
      <c r="D12" s="9"/>
      <c r="E12" s="11">
        <f>'Toelichting op exp. begroting'!I53</f>
        <v>1055.045871559633</v>
      </c>
      <c r="G12" s="144" t="str">
        <f>'Toelichting op exp. begroting'!A96</f>
        <v>Overheidsbijdrage</v>
      </c>
      <c r="H12" s="144"/>
      <c r="I12" s="145">
        <f>'Toelichting op exp. begroting'!B97</f>
        <v>14849.930157273917</v>
      </c>
    </row>
    <row r="13" spans="1:13" x14ac:dyDescent="0.3">
      <c r="A13" s="15" t="s">
        <v>9</v>
      </c>
      <c r="B13" s="9"/>
      <c r="C13" s="9"/>
      <c r="D13" s="9"/>
      <c r="E13" s="11">
        <v>275</v>
      </c>
    </row>
    <row r="14" spans="1:13" x14ac:dyDescent="0.3">
      <c r="A14" s="9" t="s">
        <v>10</v>
      </c>
      <c r="B14" s="9"/>
      <c r="C14" s="9"/>
      <c r="D14" s="9"/>
      <c r="E14" s="11">
        <v>100</v>
      </c>
      <c r="M14" s="16"/>
    </row>
    <row r="15" spans="1:13" x14ac:dyDescent="0.3">
      <c r="A15" s="9" t="s">
        <v>11</v>
      </c>
      <c r="B15" s="9"/>
      <c r="C15" s="9"/>
      <c r="D15" s="9"/>
      <c r="E15" s="11">
        <v>150</v>
      </c>
      <c r="M15" s="16"/>
    </row>
    <row r="16" spans="1:13" x14ac:dyDescent="0.3">
      <c r="A16" s="9" t="s">
        <v>12</v>
      </c>
      <c r="B16" s="9"/>
      <c r="C16" s="9"/>
      <c r="D16" s="9"/>
      <c r="E16" s="11">
        <v>50</v>
      </c>
      <c r="M16" s="16"/>
    </row>
    <row r="17" spans="1:13" x14ac:dyDescent="0.3">
      <c r="A17" s="17" t="s">
        <v>13</v>
      </c>
      <c r="B17" s="18"/>
      <c r="C17" s="17"/>
      <c r="D17" s="17"/>
      <c r="E17" s="11">
        <v>300</v>
      </c>
      <c r="M17" s="16"/>
    </row>
    <row r="18" spans="1:13" x14ac:dyDescent="0.3">
      <c r="A18" s="9" t="s">
        <v>14</v>
      </c>
      <c r="B18" s="9"/>
      <c r="C18" s="9"/>
      <c r="D18" s="9"/>
      <c r="E18" s="11">
        <v>1500</v>
      </c>
      <c r="M18" s="16"/>
    </row>
    <row r="19" spans="1:13" x14ac:dyDescent="0.3">
      <c r="A19" s="17" t="s">
        <v>15</v>
      </c>
      <c r="B19" s="17"/>
      <c r="C19" s="17"/>
      <c r="D19" s="17"/>
      <c r="E19" s="11">
        <v>200</v>
      </c>
    </row>
    <row r="20" spans="1:13" x14ac:dyDescent="0.3">
      <c r="A20" s="9" t="s">
        <v>16</v>
      </c>
      <c r="B20" s="9"/>
      <c r="C20" s="9"/>
      <c r="D20" s="9"/>
      <c r="E20" s="11">
        <v>50</v>
      </c>
      <c r="M20" s="16"/>
    </row>
    <row r="21" spans="1:13" x14ac:dyDescent="0.3">
      <c r="A21" s="9" t="str">
        <f>'Toelichting op exp. begroting'!A55</f>
        <v>Jaarlijkse lasten Duofietsen</v>
      </c>
      <c r="B21" s="9"/>
      <c r="C21" s="9"/>
      <c r="D21" s="9"/>
      <c r="E21" s="11">
        <f>'Toelichting op exp. begroting'!B65</f>
        <v>1650</v>
      </c>
      <c r="M21" s="16"/>
    </row>
    <row r="22" spans="1:13" x14ac:dyDescent="0.3">
      <c r="A22" s="118" t="str">
        <f>'Toelichting op exp. begroting'!A68</f>
        <v>Extra kosten vanwege corona</v>
      </c>
      <c r="B22" s="118"/>
      <c r="C22" s="118"/>
      <c r="D22" s="118"/>
      <c r="E22" s="119">
        <f>'Toelichting op exp. begroting'!B73</f>
        <v>150</v>
      </c>
      <c r="M22" s="16"/>
    </row>
    <row r="23" spans="1:13" x14ac:dyDescent="0.3">
      <c r="A23" s="9" t="s">
        <v>91</v>
      </c>
      <c r="B23" s="9"/>
      <c r="C23" s="9"/>
      <c r="D23" s="9"/>
      <c r="E23" s="11">
        <v>0</v>
      </c>
      <c r="G23" s="143"/>
      <c r="M23" s="16"/>
    </row>
    <row r="24" spans="1:13" x14ac:dyDescent="0.3">
      <c r="A24" s="9" t="s">
        <v>93</v>
      </c>
      <c r="B24" s="9"/>
      <c r="C24" s="9"/>
      <c r="D24" s="9"/>
      <c r="E24" s="11">
        <v>0</v>
      </c>
      <c r="M24" s="16"/>
    </row>
    <row r="25" spans="1:13" x14ac:dyDescent="0.3">
      <c r="A25" s="9"/>
      <c r="B25" s="9"/>
      <c r="C25" s="9"/>
      <c r="D25" s="9"/>
      <c r="E25" s="10"/>
      <c r="M25" s="16"/>
    </row>
    <row r="26" spans="1:13" x14ac:dyDescent="0.3">
      <c r="A26" s="9"/>
      <c r="B26" s="9"/>
      <c r="C26" s="9"/>
      <c r="D26" s="9"/>
      <c r="E26" s="19"/>
      <c r="M26" s="16"/>
    </row>
    <row r="27" spans="1:13" x14ac:dyDescent="0.3">
      <c r="A27" s="13" t="s">
        <v>17</v>
      </c>
      <c r="B27" s="9"/>
      <c r="C27" s="9"/>
      <c r="D27" s="9"/>
      <c r="E27" s="11">
        <f>SUM(E6:E25)</f>
        <v>22954.517313237218</v>
      </c>
      <c r="G27" s="5" t="s">
        <v>18</v>
      </c>
      <c r="I27" s="20">
        <f>E27</f>
        <v>22954.517313237218</v>
      </c>
      <c r="M27" s="12"/>
    </row>
    <row r="28" spans="1:13" x14ac:dyDescent="0.3">
      <c r="E28" s="21"/>
      <c r="M28" s="22"/>
    </row>
    <row r="29" spans="1:13" x14ac:dyDescent="0.3">
      <c r="I29" s="20">
        <f>I7+I8+I9+I10+I12</f>
        <v>22954.517313237222</v>
      </c>
    </row>
    <row r="31" spans="1:13" x14ac:dyDescent="0.3">
      <c r="A31" s="23"/>
    </row>
    <row r="56" spans="1:1" x14ac:dyDescent="0.3">
      <c r="A56" s="14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7"/>
  <sheetViews>
    <sheetView topLeftCell="A85" zoomScale="90" zoomScaleNormal="90" workbookViewId="0">
      <selection activeCell="C98" sqref="C98"/>
    </sheetView>
  </sheetViews>
  <sheetFormatPr defaultColWidth="8.5546875" defaultRowHeight="14.4" x14ac:dyDescent="0.3"/>
  <cols>
    <col min="1" max="1" width="45.5546875" style="1" customWidth="1"/>
    <col min="2" max="2" width="11.44140625" style="1" customWidth="1"/>
    <col min="3" max="3" width="28.5546875" style="1" bestFit="1" customWidth="1"/>
    <col min="4" max="4" width="12" style="1" customWidth="1"/>
    <col min="5" max="5" width="17.109375" style="1" customWidth="1"/>
    <col min="6" max="8" width="8.5546875" style="1"/>
    <col min="9" max="9" width="16" style="1" customWidth="1"/>
    <col min="10" max="11" width="8.5546875" style="1"/>
    <col min="12" max="12" width="5.88671875" style="1" customWidth="1"/>
    <col min="13" max="13" width="7.33203125" style="1" customWidth="1"/>
    <col min="14" max="15" width="8.5546875" style="1"/>
    <col min="16" max="16" width="19.6640625" style="1" customWidth="1"/>
    <col min="17" max="23" width="8.5546875" style="1"/>
    <col min="24" max="24" width="9.6640625" style="1" customWidth="1"/>
    <col min="25" max="16384" width="8.5546875" style="1"/>
  </cols>
  <sheetData>
    <row r="1" spans="1:10" x14ac:dyDescent="0.3">
      <c r="A1" s="24" t="s">
        <v>19</v>
      </c>
      <c r="B1" s="25"/>
      <c r="C1" s="25"/>
      <c r="D1" s="25"/>
      <c r="E1" s="25"/>
      <c r="F1" s="25"/>
      <c r="G1" s="25"/>
    </row>
    <row r="2" spans="1:10" x14ac:dyDescent="0.3">
      <c r="I2" s="13"/>
      <c r="J2" s="13"/>
    </row>
    <row r="3" spans="1:10" x14ac:dyDescent="0.3">
      <c r="A3" s="26" t="s">
        <v>20</v>
      </c>
      <c r="B3" s="27"/>
      <c r="C3" s="27"/>
      <c r="D3" s="27"/>
      <c r="E3" s="27"/>
      <c r="F3" s="27"/>
      <c r="G3" s="27"/>
    </row>
    <row r="5" spans="1:10" x14ac:dyDescent="0.3">
      <c r="A5" s="28" t="s">
        <v>21</v>
      </c>
      <c r="B5" s="29"/>
    </row>
    <row r="6" spans="1:10" x14ac:dyDescent="0.3">
      <c r="A6" s="30" t="s">
        <v>22</v>
      </c>
      <c r="B6" s="31">
        <v>2460</v>
      </c>
      <c r="G6" s="1" t="s">
        <v>23</v>
      </c>
    </row>
    <row r="7" spans="1:10" x14ac:dyDescent="0.3">
      <c r="A7" s="30" t="s">
        <v>24</v>
      </c>
      <c r="B7" s="29">
        <v>0</v>
      </c>
    </row>
    <row r="8" spans="1:10" x14ac:dyDescent="0.3">
      <c r="A8" s="32" t="s">
        <v>25</v>
      </c>
      <c r="B8" s="33">
        <v>5</v>
      </c>
    </row>
    <row r="9" spans="1:10" x14ac:dyDescent="0.3">
      <c r="A9" s="34" t="s">
        <v>26</v>
      </c>
      <c r="B9" s="35">
        <v>82</v>
      </c>
    </row>
    <row r="10" spans="1:10" x14ac:dyDescent="0.3">
      <c r="A10" s="97"/>
      <c r="B10" s="35"/>
    </row>
    <row r="11" spans="1:10" x14ac:dyDescent="0.3">
      <c r="A11" s="103" t="s">
        <v>70</v>
      </c>
      <c r="B11" s="104"/>
      <c r="C11" s="105"/>
      <c r="D11" s="105"/>
      <c r="E11" s="105"/>
      <c r="F11" s="105"/>
      <c r="G11" s="105"/>
    </row>
    <row r="12" spans="1:10" s="50" customFormat="1" x14ac:dyDescent="0.3">
      <c r="A12" s="147"/>
      <c r="B12" s="148"/>
      <c r="C12" s="149"/>
      <c r="D12" s="149"/>
      <c r="E12" s="149"/>
      <c r="F12" s="149"/>
      <c r="G12" s="149"/>
    </row>
    <row r="13" spans="1:10" x14ac:dyDescent="0.3">
      <c r="A13" s="146" t="s">
        <v>22</v>
      </c>
      <c r="B13" s="29">
        <v>5107.4399999999996</v>
      </c>
    </row>
    <row r="14" spans="1:10" x14ac:dyDescent="0.3">
      <c r="A14" s="30" t="s">
        <v>24</v>
      </c>
      <c r="B14" s="31">
        <v>0</v>
      </c>
    </row>
    <row r="15" spans="1:10" x14ac:dyDescent="0.3">
      <c r="A15" s="30" t="s">
        <v>74</v>
      </c>
      <c r="B15" s="29">
        <v>0</v>
      </c>
    </row>
    <row r="16" spans="1:10" x14ac:dyDescent="0.3">
      <c r="A16" s="32" t="s">
        <v>25</v>
      </c>
      <c r="B16" s="33">
        <v>7</v>
      </c>
    </row>
    <row r="17" spans="1:18" x14ac:dyDescent="0.3">
      <c r="A17" s="34" t="s">
        <v>84</v>
      </c>
      <c r="B17" s="35">
        <f>(B13-B14-B15)/B16</f>
        <v>729.63428571428562</v>
      </c>
    </row>
    <row r="18" spans="1:18" x14ac:dyDescent="0.3">
      <c r="A18" s="97"/>
    </row>
    <row r="19" spans="1:18" x14ac:dyDescent="0.3">
      <c r="A19" s="150" t="s">
        <v>94</v>
      </c>
      <c r="B19" s="151"/>
      <c r="C19" s="151"/>
      <c r="D19" s="151"/>
      <c r="E19" s="151"/>
      <c r="F19" s="151"/>
      <c r="G19" s="151"/>
    </row>
    <row r="20" spans="1:18" x14ac:dyDescent="0.3">
      <c r="A20" s="97"/>
    </row>
    <row r="21" spans="1:18" x14ac:dyDescent="0.3">
      <c r="A21" s="30" t="s">
        <v>22</v>
      </c>
      <c r="B21" s="31">
        <v>3257</v>
      </c>
    </row>
    <row r="22" spans="1:18" x14ac:dyDescent="0.3">
      <c r="A22" s="30" t="s">
        <v>24</v>
      </c>
      <c r="B22" s="29">
        <v>0</v>
      </c>
    </row>
    <row r="23" spans="1:18" x14ac:dyDescent="0.3">
      <c r="A23" s="32" t="s">
        <v>25</v>
      </c>
      <c r="B23" s="33">
        <v>10</v>
      </c>
    </row>
    <row r="24" spans="1:18" x14ac:dyDescent="0.3">
      <c r="A24" s="34" t="s">
        <v>26</v>
      </c>
      <c r="B24" s="78">
        <f>(B21-B22)/B23</f>
        <v>325.7</v>
      </c>
    </row>
    <row r="25" spans="1:18" ht="15" thickBot="1" x14ac:dyDescent="0.35">
      <c r="A25" s="97"/>
      <c r="B25" s="35"/>
    </row>
    <row r="26" spans="1:18" ht="16.8" thickBot="1" x14ac:dyDescent="0.5">
      <c r="A26" s="153" t="s">
        <v>95</v>
      </c>
      <c r="B26" s="154">
        <f>B9+B17+B24</f>
        <v>1137.3342857142857</v>
      </c>
    </row>
    <row r="28" spans="1:18" x14ac:dyDescent="0.3">
      <c r="A28" s="26" t="s">
        <v>27</v>
      </c>
      <c r="B28" s="27"/>
      <c r="C28" s="27"/>
      <c r="D28" s="27"/>
      <c r="E28" s="36"/>
      <c r="F28" s="27"/>
      <c r="G28" s="27"/>
    </row>
    <row r="29" spans="1:18" x14ac:dyDescent="0.3">
      <c r="A29" s="29" t="s">
        <v>28</v>
      </c>
      <c r="B29" s="29"/>
      <c r="C29" s="29"/>
      <c r="D29" s="29"/>
      <c r="E29" s="29"/>
    </row>
    <row r="30" spans="1:18" x14ac:dyDescent="0.3">
      <c r="A30" s="29"/>
      <c r="B30" s="37" t="s">
        <v>29</v>
      </c>
      <c r="C30" s="37" t="s">
        <v>30</v>
      </c>
      <c r="D30" s="38" t="s">
        <v>31</v>
      </c>
      <c r="E30" s="38" t="s">
        <v>32</v>
      </c>
      <c r="G30" s="1" t="s">
        <v>97</v>
      </c>
      <c r="L30" s="39">
        <v>6.5</v>
      </c>
      <c r="M30" s="40" t="s">
        <v>33</v>
      </c>
      <c r="N30" s="40">
        <v>51</v>
      </c>
      <c r="O30" s="40" t="s">
        <v>34</v>
      </c>
      <c r="P30" s="99">
        <f>L30*N30</f>
        <v>331.5</v>
      </c>
    </row>
    <row r="31" spans="1:18" x14ac:dyDescent="0.3">
      <c r="A31" s="38" t="s">
        <v>35</v>
      </c>
      <c r="B31" s="41">
        <v>11.5</v>
      </c>
      <c r="C31" s="41">
        <v>17.600000000000001</v>
      </c>
      <c r="D31" s="42"/>
      <c r="E31" s="42"/>
      <c r="G31" s="1" t="s">
        <v>98</v>
      </c>
      <c r="L31" s="43">
        <v>2</v>
      </c>
      <c r="M31" s="9" t="s">
        <v>33</v>
      </c>
      <c r="N31" s="9">
        <v>11</v>
      </c>
      <c r="O31" s="9" t="s">
        <v>34</v>
      </c>
      <c r="P31" s="100">
        <f>L31*N31</f>
        <v>22</v>
      </c>
    </row>
    <row r="32" spans="1:18" ht="15" thickBot="1" x14ac:dyDescent="0.35">
      <c r="A32" s="38" t="s">
        <v>36</v>
      </c>
      <c r="B32" s="155">
        <f>P30+P31</f>
        <v>353.5</v>
      </c>
      <c r="C32" s="98">
        <f>P32</f>
        <v>248</v>
      </c>
      <c r="D32" s="42"/>
      <c r="E32" s="42"/>
      <c r="G32" s="1" t="s">
        <v>99</v>
      </c>
      <c r="L32" s="45">
        <v>4</v>
      </c>
      <c r="M32" s="46" t="s">
        <v>33</v>
      </c>
      <c r="N32" s="46">
        <v>62</v>
      </c>
      <c r="O32" s="46" t="s">
        <v>34</v>
      </c>
      <c r="P32" s="101">
        <f>L32*N32</f>
        <v>248</v>
      </c>
      <c r="R32" s="1" t="s">
        <v>68</v>
      </c>
    </row>
    <row r="33" spans="1:24" x14ac:dyDescent="0.3">
      <c r="A33" s="44" t="s">
        <v>37</v>
      </c>
      <c r="B33" s="41">
        <f>B31*B32</f>
        <v>4065.25</v>
      </c>
      <c r="C33" s="41">
        <f>C31*C32</f>
        <v>4364.8</v>
      </c>
      <c r="D33" s="47">
        <f>B33+C33</f>
        <v>8430.0499999999993</v>
      </c>
      <c r="E33" s="47">
        <f>D33*1.21</f>
        <v>10200.360499999999</v>
      </c>
    </row>
    <row r="34" spans="1:24" x14ac:dyDescent="0.3">
      <c r="A34" s="13"/>
      <c r="B34" s="48"/>
      <c r="C34" s="48"/>
      <c r="D34" s="49"/>
      <c r="E34" s="49"/>
    </row>
    <row r="35" spans="1:24" ht="15" thickBot="1" x14ac:dyDescent="0.35">
      <c r="A35" s="1" t="s">
        <v>38</v>
      </c>
      <c r="G35" s="13"/>
      <c r="H35" s="48"/>
      <c r="I35" s="48"/>
      <c r="J35" s="49"/>
      <c r="T35" s="50"/>
      <c r="U35" s="50"/>
      <c r="V35" s="50"/>
      <c r="W35" s="50"/>
      <c r="X35" s="50"/>
    </row>
    <row r="36" spans="1:24" ht="15" thickBot="1" x14ac:dyDescent="0.35">
      <c r="B36" s="1" t="s">
        <v>39</v>
      </c>
      <c r="C36" s="1" t="s">
        <v>40</v>
      </c>
      <c r="D36" s="1" t="s">
        <v>41</v>
      </c>
      <c r="G36" s="51" t="s">
        <v>100</v>
      </c>
      <c r="H36" s="51"/>
      <c r="I36" s="51"/>
      <c r="J36" s="51"/>
      <c r="K36" s="51"/>
      <c r="L36" s="120"/>
      <c r="M36" s="121"/>
      <c r="N36" s="122">
        <v>8</v>
      </c>
      <c r="O36" s="121"/>
      <c r="P36" s="121" t="s">
        <v>42</v>
      </c>
      <c r="Q36" s="123">
        <v>11.5</v>
      </c>
      <c r="R36" s="124" t="s">
        <v>73</v>
      </c>
      <c r="S36" s="14"/>
      <c r="T36" s="50"/>
      <c r="U36" s="50"/>
      <c r="V36" s="50"/>
      <c r="W36" s="50"/>
      <c r="X36" s="53"/>
    </row>
    <row r="37" spans="1:24" x14ac:dyDescent="0.3">
      <c r="A37" s="54" t="s">
        <v>43</v>
      </c>
      <c r="B37" s="55">
        <f>N36</f>
        <v>8</v>
      </c>
      <c r="C37" s="106">
        <f>B37*Q36</f>
        <v>92</v>
      </c>
      <c r="D37" s="106">
        <f>C37*1.21</f>
        <v>111.32</v>
      </c>
      <c r="G37" s="51" t="s">
        <v>92</v>
      </c>
      <c r="H37" s="51"/>
      <c r="I37" s="51"/>
      <c r="J37" s="51"/>
      <c r="K37" s="51"/>
      <c r="L37" s="125"/>
      <c r="M37" s="126"/>
      <c r="N37" s="15">
        <v>9</v>
      </c>
      <c r="O37" s="126"/>
      <c r="P37" s="126" t="s">
        <v>44</v>
      </c>
      <c r="Q37" s="127">
        <v>11.5</v>
      </c>
      <c r="R37" s="128" t="s">
        <v>73</v>
      </c>
      <c r="S37" s="14"/>
      <c r="T37" s="50"/>
      <c r="U37" s="50"/>
      <c r="V37" s="50"/>
      <c r="W37" s="50"/>
      <c r="X37" s="53"/>
    </row>
    <row r="38" spans="1:24" ht="15" thickBot="1" x14ac:dyDescent="0.35">
      <c r="A38" s="56" t="s">
        <v>45</v>
      </c>
      <c r="B38" s="57">
        <v>9</v>
      </c>
      <c r="C38" s="107">
        <f>B38*Q37</f>
        <v>103.5</v>
      </c>
      <c r="D38" s="107">
        <f>C38*1.21</f>
        <v>125.235</v>
      </c>
      <c r="G38" s="51" t="s">
        <v>101</v>
      </c>
      <c r="H38" s="51"/>
      <c r="I38" s="51"/>
      <c r="J38" s="51"/>
      <c r="K38" s="51"/>
      <c r="L38" s="129"/>
      <c r="M38" s="130"/>
      <c r="N38" s="131">
        <v>18</v>
      </c>
      <c r="O38" s="130"/>
      <c r="P38" s="130" t="s">
        <v>42</v>
      </c>
      <c r="Q38" s="132">
        <v>11.5</v>
      </c>
      <c r="R38" s="133" t="s">
        <v>73</v>
      </c>
      <c r="S38" s="14"/>
      <c r="T38" s="50"/>
      <c r="U38" s="50"/>
      <c r="V38" s="50"/>
      <c r="W38" s="50"/>
      <c r="X38" s="53"/>
    </row>
    <row r="39" spans="1:24" ht="15" thickBot="1" x14ac:dyDescent="0.35">
      <c r="A39" s="58" t="s">
        <v>46</v>
      </c>
      <c r="B39" s="59">
        <v>18</v>
      </c>
      <c r="C39" s="107">
        <f>B39*Q38</f>
        <v>207</v>
      </c>
      <c r="D39" s="108">
        <f>C39*1.21</f>
        <v>250.47</v>
      </c>
      <c r="G39" s="60"/>
      <c r="H39" s="60"/>
      <c r="I39" s="60"/>
      <c r="J39" s="60"/>
      <c r="K39" s="60"/>
      <c r="L39" s="61"/>
      <c r="M39" s="61"/>
      <c r="N39" s="61"/>
      <c r="O39" s="61"/>
      <c r="P39" s="61"/>
      <c r="Q39" s="61"/>
      <c r="R39" s="61"/>
      <c r="S39" s="61"/>
      <c r="T39" s="50"/>
      <c r="U39" s="50"/>
      <c r="V39" s="50"/>
      <c r="W39" s="50"/>
      <c r="X39" s="53"/>
    </row>
    <row r="40" spans="1:24" ht="15" thickBot="1" x14ac:dyDescent="0.35">
      <c r="A40" s="62" t="s">
        <v>47</v>
      </c>
      <c r="B40" s="63">
        <f>SUM(B37:B39)</f>
        <v>35</v>
      </c>
      <c r="C40" s="109">
        <f>SUM(C37:C39)</f>
        <v>402.5</v>
      </c>
      <c r="D40" s="109">
        <f>SUM(D37:D39)</f>
        <v>487.02499999999998</v>
      </c>
      <c r="G40" s="61"/>
      <c r="H40" s="61"/>
      <c r="I40" s="61"/>
      <c r="J40" s="61"/>
      <c r="K40" s="61"/>
      <c r="L40" s="61"/>
      <c r="M40" s="61"/>
      <c r="N40" s="61">
        <f>SUM(N36:N38)</f>
        <v>35</v>
      </c>
      <c r="O40" s="61"/>
      <c r="P40" s="61"/>
      <c r="Q40" s="61"/>
      <c r="R40" s="61"/>
      <c r="S40" s="61"/>
    </row>
    <row r="41" spans="1:24" x14ac:dyDescent="0.3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24" x14ac:dyDescent="0.3">
      <c r="A42" s="64" t="s">
        <v>48</v>
      </c>
      <c r="B42" s="65"/>
      <c r="C42" s="66"/>
      <c r="D42" s="67"/>
      <c r="E42" s="27"/>
      <c r="F42" s="27"/>
      <c r="G42" s="27"/>
    </row>
    <row r="43" spans="1:24" s="50" customFormat="1" x14ac:dyDescent="0.3">
      <c r="A43" s="68" t="s">
        <v>49</v>
      </c>
      <c r="B43" s="69" t="s">
        <v>32</v>
      </c>
      <c r="C43" s="70" t="s">
        <v>50</v>
      </c>
      <c r="D43" s="71">
        <v>0.09</v>
      </c>
    </row>
    <row r="44" spans="1:24" x14ac:dyDescent="0.3">
      <c r="A44" s="29" t="s">
        <v>51</v>
      </c>
      <c r="B44" s="72">
        <v>35</v>
      </c>
      <c r="C44" s="72">
        <f>B44</f>
        <v>35</v>
      </c>
      <c r="D44" s="73"/>
    </row>
    <row r="45" spans="1:24" x14ac:dyDescent="0.3">
      <c r="A45" s="29" t="s">
        <v>52</v>
      </c>
      <c r="B45" s="74">
        <v>8</v>
      </c>
      <c r="C45" s="75">
        <f>B45/109*100</f>
        <v>7.3394495412844041</v>
      </c>
      <c r="D45" s="73"/>
    </row>
    <row r="46" spans="1:24" x14ac:dyDescent="0.3">
      <c r="A46" s="76" t="s">
        <v>53</v>
      </c>
      <c r="B46" s="77">
        <v>11</v>
      </c>
      <c r="C46" s="77">
        <f>B46</f>
        <v>11</v>
      </c>
      <c r="D46" s="73"/>
    </row>
    <row r="47" spans="1:24" x14ac:dyDescent="0.3">
      <c r="A47" s="28" t="s">
        <v>54</v>
      </c>
      <c r="B47" s="78">
        <f>B44*B45*B46</f>
        <v>3080</v>
      </c>
      <c r="C47" s="78">
        <f>C44*C45*C46</f>
        <v>2825.6880733944959</v>
      </c>
      <c r="D47" s="73"/>
    </row>
    <row r="48" spans="1:24" x14ac:dyDescent="0.3">
      <c r="A48" s="5"/>
      <c r="B48" s="79"/>
      <c r="C48" s="75"/>
      <c r="D48" s="73"/>
    </row>
    <row r="49" spans="1:12" x14ac:dyDescent="0.3">
      <c r="A49" s="28" t="s">
        <v>55</v>
      </c>
      <c r="B49" s="74"/>
      <c r="C49" s="75"/>
      <c r="D49" s="73"/>
    </row>
    <row r="50" spans="1:12" x14ac:dyDescent="0.3">
      <c r="A50" s="76" t="s">
        <v>102</v>
      </c>
      <c r="B50" s="77">
        <v>10</v>
      </c>
      <c r="C50" s="77">
        <v>10</v>
      </c>
      <c r="D50" s="73"/>
    </row>
    <row r="51" spans="1:12" x14ac:dyDescent="0.3">
      <c r="A51" s="76" t="s">
        <v>103</v>
      </c>
      <c r="B51" s="74">
        <v>10</v>
      </c>
      <c r="C51" s="75">
        <f>B51/109*100</f>
        <v>9.1743119266055047</v>
      </c>
      <c r="D51" s="73"/>
    </row>
    <row r="52" spans="1:12" x14ac:dyDescent="0.3">
      <c r="A52" s="76" t="s">
        <v>53</v>
      </c>
      <c r="B52" s="77">
        <v>51</v>
      </c>
      <c r="C52" s="77">
        <f>B52</f>
        <v>51</v>
      </c>
      <c r="D52" s="73"/>
      <c r="H52" s="1" t="s">
        <v>32</v>
      </c>
      <c r="I52" s="1" t="s">
        <v>31</v>
      </c>
    </row>
    <row r="53" spans="1:12" x14ac:dyDescent="0.3">
      <c r="A53" s="68" t="s">
        <v>104</v>
      </c>
      <c r="B53" s="78">
        <f>B50*B51*B52</f>
        <v>5100</v>
      </c>
      <c r="C53" s="78">
        <f>C50*C51*C52</f>
        <v>4678.899082568807</v>
      </c>
      <c r="D53" s="73"/>
      <c r="F53" s="80" t="s">
        <v>56</v>
      </c>
      <c r="G53" s="81"/>
      <c r="H53" s="82">
        <v>1150</v>
      </c>
      <c r="I53" s="83">
        <f>H53/109*100</f>
        <v>1055.045871559633</v>
      </c>
      <c r="L53" s="1" t="s">
        <v>57</v>
      </c>
    </row>
    <row r="54" spans="1:12" x14ac:dyDescent="0.3">
      <c r="B54" s="75"/>
      <c r="C54" s="75"/>
      <c r="D54" s="73"/>
      <c r="L54" s="1" t="s">
        <v>58</v>
      </c>
    </row>
    <row r="55" spans="1:12" x14ac:dyDescent="0.3">
      <c r="A55" s="102" t="s">
        <v>71</v>
      </c>
      <c r="B55" s="110"/>
      <c r="C55" s="110"/>
      <c r="D55" s="111"/>
      <c r="E55" s="102"/>
      <c r="F55" s="102"/>
      <c r="G55" s="102"/>
    </row>
    <row r="56" spans="1:12" x14ac:dyDescent="0.3">
      <c r="A56" s="1" t="s">
        <v>72</v>
      </c>
      <c r="B56" s="75">
        <v>1000</v>
      </c>
      <c r="C56" s="75"/>
      <c r="D56" s="73"/>
    </row>
    <row r="57" spans="1:12" x14ac:dyDescent="0.3">
      <c r="A57" s="1" t="s">
        <v>78</v>
      </c>
      <c r="B57" s="75">
        <v>300</v>
      </c>
    </row>
    <row r="58" spans="1:12" x14ac:dyDescent="0.3">
      <c r="A58" s="1" t="s">
        <v>77</v>
      </c>
      <c r="B58" s="75">
        <v>350</v>
      </c>
      <c r="C58" s="75"/>
      <c r="D58" s="73"/>
    </row>
    <row r="59" spans="1:12" x14ac:dyDescent="0.3">
      <c r="A59" s="1" t="s">
        <v>79</v>
      </c>
      <c r="B59" s="75"/>
      <c r="C59" s="75"/>
      <c r="D59" s="73"/>
    </row>
    <row r="60" spans="1:12" x14ac:dyDescent="0.3">
      <c r="A60" s="1" t="s">
        <v>80</v>
      </c>
      <c r="B60" s="75"/>
      <c r="C60" s="75"/>
      <c r="D60" s="73"/>
    </row>
    <row r="61" spans="1:12" x14ac:dyDescent="0.3">
      <c r="A61" s="1" t="s">
        <v>81</v>
      </c>
      <c r="B61" s="75"/>
      <c r="C61" s="75"/>
      <c r="D61" s="73"/>
    </row>
    <row r="62" spans="1:12" x14ac:dyDescent="0.3">
      <c r="B62" s="75"/>
      <c r="C62" s="75"/>
      <c r="D62" s="73"/>
    </row>
    <row r="63" spans="1:12" x14ac:dyDescent="0.3">
      <c r="B63" s="75"/>
      <c r="C63" s="75"/>
      <c r="D63" s="73"/>
    </row>
    <row r="64" spans="1:12" x14ac:dyDescent="0.3">
      <c r="B64" s="116"/>
      <c r="C64" s="75"/>
      <c r="D64" s="73"/>
    </row>
    <row r="65" spans="1:7" x14ac:dyDescent="0.3">
      <c r="A65" s="1" t="str">
        <f>A55</f>
        <v>Jaarlijkse lasten Duofietsen</v>
      </c>
      <c r="B65" s="117">
        <f>SUM(B56:B64)</f>
        <v>1650</v>
      </c>
      <c r="C65" s="75" t="s">
        <v>82</v>
      </c>
      <c r="D65" s="73"/>
    </row>
    <row r="66" spans="1:7" x14ac:dyDescent="0.3">
      <c r="B66" s="117"/>
      <c r="C66" s="75"/>
      <c r="D66" s="73"/>
    </row>
    <row r="67" spans="1:7" x14ac:dyDescent="0.3">
      <c r="B67" s="75"/>
      <c r="C67" s="75"/>
      <c r="D67" s="73"/>
    </row>
    <row r="68" spans="1:7" x14ac:dyDescent="0.3">
      <c r="A68" s="113" t="s">
        <v>75</v>
      </c>
      <c r="B68" s="114"/>
      <c r="C68" s="114"/>
      <c r="D68" s="115"/>
      <c r="E68" s="113"/>
      <c r="F68" s="113"/>
      <c r="G68" s="113"/>
    </row>
    <row r="69" spans="1:7" x14ac:dyDescent="0.3">
      <c r="B69" s="75"/>
      <c r="C69" s="75"/>
      <c r="D69" s="73"/>
    </row>
    <row r="70" spans="1:7" x14ac:dyDescent="0.3">
      <c r="A70" s="1" t="s">
        <v>67</v>
      </c>
      <c r="B70" s="75">
        <v>150</v>
      </c>
      <c r="C70" s="75"/>
      <c r="D70" s="73"/>
    </row>
    <row r="71" spans="1:7" x14ac:dyDescent="0.3">
      <c r="A71" s="1" t="s">
        <v>76</v>
      </c>
      <c r="B71" s="75">
        <v>0</v>
      </c>
      <c r="C71" s="75"/>
      <c r="D71" s="73"/>
    </row>
    <row r="72" spans="1:7" x14ac:dyDescent="0.3">
      <c r="A72" s="1" t="s">
        <v>83</v>
      </c>
      <c r="B72" s="116"/>
      <c r="C72" s="75"/>
      <c r="D72" s="73"/>
    </row>
    <row r="73" spans="1:7" x14ac:dyDescent="0.3">
      <c r="A73" s="1" t="str">
        <f>A68</f>
        <v>Extra kosten vanwege corona</v>
      </c>
      <c r="B73" s="117">
        <f>SUM(B70:B72)</f>
        <v>150</v>
      </c>
      <c r="C73" s="75"/>
      <c r="D73" s="73"/>
    </row>
    <row r="74" spans="1:7" x14ac:dyDescent="0.3">
      <c r="B74" s="75"/>
      <c r="C74" s="75"/>
      <c r="D74" s="73"/>
    </row>
    <row r="75" spans="1:7" x14ac:dyDescent="0.3">
      <c r="B75" s="75"/>
      <c r="C75" s="75"/>
      <c r="D75" s="73"/>
    </row>
    <row r="76" spans="1:7" x14ac:dyDescent="0.3">
      <c r="C76" s="84"/>
    </row>
    <row r="77" spans="1:7" x14ac:dyDescent="0.3">
      <c r="A77" s="85" t="s">
        <v>59</v>
      </c>
      <c r="B77" s="86"/>
      <c r="C77" s="86"/>
      <c r="D77" s="86"/>
      <c r="E77" s="86"/>
      <c r="F77" s="86"/>
      <c r="G77" s="86"/>
    </row>
    <row r="78" spans="1:7" x14ac:dyDescent="0.3">
      <c r="A78" s="87"/>
      <c r="B78" s="50" t="s">
        <v>105</v>
      </c>
      <c r="C78" s="61" t="s">
        <v>60</v>
      </c>
      <c r="D78" s="50"/>
      <c r="E78" s="50"/>
      <c r="F78" s="50"/>
      <c r="G78" s="50"/>
    </row>
    <row r="79" spans="1:7" x14ac:dyDescent="0.3">
      <c r="A79" s="88" t="s">
        <v>61</v>
      </c>
      <c r="B79" s="89"/>
      <c r="C79" s="89"/>
      <c r="D79" s="89"/>
      <c r="E79" s="89"/>
      <c r="F79" s="89"/>
      <c r="G79" s="89"/>
    </row>
    <row r="80" spans="1:7" x14ac:dyDescent="0.3">
      <c r="A80" s="30" t="s">
        <v>62</v>
      </c>
      <c r="B80" s="90">
        <f>B51</f>
        <v>10</v>
      </c>
      <c r="C80" s="90">
        <f>B80/109*100</f>
        <v>9.1743119266055047</v>
      </c>
    </row>
    <row r="81" spans="1:8" x14ac:dyDescent="0.3">
      <c r="A81" s="30" t="s">
        <v>63</v>
      </c>
      <c r="B81" s="91">
        <f>B50</f>
        <v>10</v>
      </c>
      <c r="C81" s="91">
        <f>B81</f>
        <v>10</v>
      </c>
    </row>
    <row r="82" spans="1:8" ht="15" thickBot="1" x14ac:dyDescent="0.35">
      <c r="A82" s="92" t="s">
        <v>64</v>
      </c>
      <c r="B82" s="93">
        <f>B52</f>
        <v>51</v>
      </c>
      <c r="C82" s="93">
        <f>B82</f>
        <v>51</v>
      </c>
    </row>
    <row r="83" spans="1:8" ht="15" thickTop="1" x14ac:dyDescent="0.3">
      <c r="A83" s="34" t="s">
        <v>65</v>
      </c>
      <c r="B83" s="94">
        <f>B80*B81*B82</f>
        <v>5100</v>
      </c>
      <c r="C83" s="94">
        <f>C80*C81*C82</f>
        <v>4678.899082568807</v>
      </c>
    </row>
    <row r="84" spans="1:8" x14ac:dyDescent="0.3">
      <c r="A84" s="13"/>
      <c r="B84" s="95"/>
    </row>
    <row r="85" spans="1:8" x14ac:dyDescent="0.3">
      <c r="A85" s="134" t="s">
        <v>4</v>
      </c>
      <c r="B85" s="135"/>
      <c r="C85" s="112"/>
      <c r="D85" s="112"/>
      <c r="E85" s="112"/>
      <c r="F85" s="112"/>
      <c r="G85" s="112"/>
    </row>
    <row r="86" spans="1:8" x14ac:dyDescent="0.3">
      <c r="A86" s="30" t="s">
        <v>62</v>
      </c>
      <c r="B86" s="90">
        <f>B45</f>
        <v>8</v>
      </c>
      <c r="C86" s="90">
        <f>B86/109*100</f>
        <v>7.3394495412844041</v>
      </c>
    </row>
    <row r="87" spans="1:8" x14ac:dyDescent="0.3">
      <c r="A87" s="30" t="s">
        <v>63</v>
      </c>
      <c r="B87" s="91">
        <f>B44</f>
        <v>35</v>
      </c>
      <c r="C87" s="91">
        <f>B87</f>
        <v>35</v>
      </c>
    </row>
    <row r="88" spans="1:8" ht="15" thickBot="1" x14ac:dyDescent="0.35">
      <c r="A88" s="92" t="s">
        <v>69</v>
      </c>
      <c r="B88" s="93">
        <f>B46</f>
        <v>11</v>
      </c>
      <c r="C88" s="93">
        <f>B88</f>
        <v>11</v>
      </c>
    </row>
    <row r="89" spans="1:8" ht="15" thickTop="1" x14ac:dyDescent="0.3">
      <c r="A89" s="34" t="s">
        <v>65</v>
      </c>
      <c r="B89" s="94">
        <f>B86*B87*B88</f>
        <v>3080</v>
      </c>
      <c r="C89" s="94">
        <f>C86*C87*C88</f>
        <v>2825.6880733944959</v>
      </c>
    </row>
    <row r="90" spans="1:8" x14ac:dyDescent="0.3">
      <c r="A90" s="97"/>
      <c r="B90" s="94"/>
      <c r="C90" s="94"/>
    </row>
    <row r="91" spans="1:8" x14ac:dyDescent="0.3">
      <c r="A91" s="136" t="s">
        <v>85</v>
      </c>
      <c r="B91" s="137"/>
      <c r="C91" s="137"/>
      <c r="D91" s="112"/>
      <c r="E91" s="112"/>
      <c r="F91" s="112"/>
      <c r="G91" s="112"/>
    </row>
    <row r="92" spans="1:8" x14ac:dyDescent="0.3">
      <c r="A92" s="138" t="s">
        <v>86</v>
      </c>
      <c r="B92" s="140" t="s">
        <v>87</v>
      </c>
      <c r="C92" s="139" t="s">
        <v>88</v>
      </c>
      <c r="D92" s="141" t="s">
        <v>89</v>
      </c>
      <c r="E92" s="142" t="s">
        <v>47</v>
      </c>
      <c r="F92" s="50"/>
      <c r="G92" s="50"/>
    </row>
    <row r="93" spans="1:8" x14ac:dyDescent="0.3">
      <c r="A93" s="152">
        <v>2</v>
      </c>
      <c r="B93" s="139" t="s">
        <v>96</v>
      </c>
      <c r="C93" s="139">
        <v>300</v>
      </c>
      <c r="D93" s="50"/>
      <c r="E93" s="53">
        <f>A93*C93</f>
        <v>600</v>
      </c>
      <c r="F93" s="50"/>
      <c r="G93" s="50"/>
      <c r="H93" s="1" t="s">
        <v>106</v>
      </c>
    </row>
    <row r="94" spans="1:8" x14ac:dyDescent="0.3">
      <c r="A94" s="97"/>
      <c r="B94" s="94"/>
      <c r="C94" s="94"/>
    </row>
    <row r="95" spans="1:8" x14ac:dyDescent="0.3">
      <c r="A95" s="5"/>
    </row>
    <row r="96" spans="1:8" x14ac:dyDescent="0.3">
      <c r="A96" s="88" t="s">
        <v>66</v>
      </c>
      <c r="B96" s="89"/>
      <c r="C96" s="89"/>
      <c r="D96" s="89"/>
      <c r="E96" s="89"/>
      <c r="F96" s="89"/>
      <c r="G96" s="89"/>
    </row>
    <row r="97" spans="1:2" x14ac:dyDescent="0.3">
      <c r="A97" s="87" t="s">
        <v>66</v>
      </c>
      <c r="B97" s="96">
        <f>'Begroting 2022'!I27-'Begroting 2022'!I7-'Begroting 2022'!I8-'Begroting 2022'!I10</f>
        <v>14849.930157273917</v>
      </c>
    </row>
    <row r="107" spans="1:2" x14ac:dyDescent="0.3">
      <c r="A107" s="5"/>
    </row>
    <row r="110" spans="1:2" x14ac:dyDescent="0.3">
      <c r="A110" s="5"/>
    </row>
    <row r="113" spans="1:1" x14ac:dyDescent="0.3">
      <c r="A113" s="5"/>
    </row>
    <row r="117" spans="1:1" x14ac:dyDescent="0.3">
      <c r="A117" s="14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Begroting 2022</vt:lpstr>
      <vt:lpstr>Toelichting op exp. begroting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teun hendrix</dc:creator>
  <cp:lastModifiedBy>Nederland</cp:lastModifiedBy>
  <dcterms:created xsi:type="dcterms:W3CDTF">2019-10-03T17:25:11Z</dcterms:created>
  <dcterms:modified xsi:type="dcterms:W3CDTF">2021-06-25T14:08:12Z</dcterms:modified>
</cp:coreProperties>
</file>